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jcoels406\財務企画部-財政課$\03020_地方公営企業決算状況調査\R06公営企業決算統計_R05年度分\05　県照会・その他調査・通知\20250122 お知らせ【214〆】公営企業に係る経営比較分析表（令和５年度決算）の分析等について（照会\各課回答\"/>
    </mc:Choice>
  </mc:AlternateContent>
  <xr:revisionPtr revIDLastSave="0" documentId="13_ncr:1_{51524DE5-23AC-4D8E-9B8D-93824D1CB42F}" xr6:coauthVersionLast="47" xr6:coauthVersionMax="47" xr10:uidLastSave="{00000000-0000-0000-0000-000000000000}"/>
  <workbookProtection workbookAlgorithmName="SHA-512" workbookHashValue="thN4yUvYD2rHQsokX/OhiEKcnXsgmIG1WfZTXGmlfPCL84AQDF+ttINxosRgFbSkrlpMCNm1X4j6hmuYvY3MBA==" workbookSaltValue="WhhS7YZFg1un65mg5oTMZg==" workbookSpinCount="100000" lockStructure="1"/>
  <bookViews>
    <workbookView xWindow="-108" yWindow="-108" windowWidth="23256" windowHeight="12456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LJ54" i="4" s="1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AF53" i="4" s="1"/>
  <c r="BF7" i="5"/>
  <c r="BD7" i="5"/>
  <c r="BC7" i="5"/>
  <c r="BB7" i="5"/>
  <c r="HV32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BH31" i="4" s="1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E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R53" i="4"/>
  <c r="IX32" i="4"/>
  <c r="IJ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AT31" i="4"/>
  <c r="AF31" i="4"/>
  <c r="R31" i="4"/>
  <c r="LO10" i="4"/>
  <c r="JV10" i="4"/>
  <c r="IC10" i="4"/>
  <c r="DU10" i="4"/>
  <c r="CF10" i="4"/>
  <c r="B10" i="4"/>
  <c r="LO8" i="4"/>
  <c r="JV8" i="4"/>
  <c r="IC8" i="4"/>
  <c r="FJ8" i="4"/>
  <c r="DU8" i="4"/>
  <c r="CF8" i="4"/>
  <c r="AQ8" i="4"/>
  <c r="B8" i="4"/>
  <c r="B6" i="4"/>
  <c r="BV30" i="4" l="1"/>
  <c r="IX52" i="4"/>
  <c r="ML52" i="4"/>
  <c r="BV76" i="4"/>
  <c r="FJ52" i="4"/>
  <c r="IX30" i="4"/>
  <c r="ML76" i="4"/>
  <c r="BV52" i="4"/>
  <c r="FJ30" i="4"/>
  <c r="IX76" i="4"/>
  <c r="M88" i="4"/>
  <c r="C11" i="5"/>
  <c r="D11" i="5"/>
  <c r="E11" i="5"/>
  <c r="B11" i="5"/>
  <c r="AF76" i="4" l="1"/>
  <c r="DT52" i="4"/>
  <c r="HH30" i="4"/>
  <c r="KV76" i="4"/>
  <c r="AF52" i="4"/>
  <c r="DT30" i="4"/>
  <c r="HH76" i="4"/>
  <c r="KV52" i="4"/>
  <c r="AF30" i="4"/>
  <c r="HH52" i="4"/>
  <c r="GT52" i="4"/>
  <c r="R30" i="4"/>
  <c r="R76" i="4"/>
  <c r="DF52" i="4"/>
  <c r="GT30" i="4"/>
  <c r="KH76" i="4"/>
  <c r="R52" i="4"/>
  <c r="DF30" i="4"/>
  <c r="GT76" i="4"/>
  <c r="KH52" i="4"/>
  <c r="IJ76" i="4"/>
  <c r="LX52" i="4"/>
  <c r="BH30" i="4"/>
  <c r="IJ52" i="4"/>
  <c r="BH76" i="4"/>
  <c r="EV52" i="4"/>
  <c r="IJ30" i="4"/>
  <c r="LX76" i="4"/>
  <c r="BH52" i="4"/>
  <c r="EV30" i="4"/>
  <c r="LJ76" i="4"/>
  <c r="AT52" i="4"/>
  <c r="EH30" i="4"/>
  <c r="EH52" i="4"/>
  <c r="HV30" i="4"/>
  <c r="HV76" i="4"/>
  <c r="LJ52" i="4"/>
  <c r="AT30" i="4"/>
  <c r="HV52" i="4"/>
  <c r="AT76" i="4"/>
</calcChain>
</file>

<file path=xl/sharedStrings.xml><?xml version="1.0" encoding="utf-8"?>
<sst xmlns="http://schemas.openxmlformats.org/spreadsheetml/2006/main" count="303" uniqueCount="139">
  <si>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</si>
  <si>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</si>
  <si>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</si>
  <si>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</si>
  <si>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</si>
  <si>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</si>
  <si>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</si>
  <si>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</si>
  <si>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</si>
  <si>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</si>
  <si>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</si>
  <si>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</si>
  <si>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</si>
  <si>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</si>
  <si>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</si>
  <si>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</si>
  <si>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</si>
  <si>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</si>
  <si>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</si>
  <si>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</si>
  <si>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</si>
  <si>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</si>
  <si>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</si>
  <si>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</si>
  <si>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</si>
  <si>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</si>
  <si>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</si>
  <si>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</si>
  <si>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</si>
  <si>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</si>
  <si>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</si>
  <si>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</si>
  <si>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</si>
  <si>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</si>
  <si>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</si>
  <si>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</si>
  <si>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</si>
  <si>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</si>
  <si>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</si>
  <si>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</si>
  <si>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</si>
  <si>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</si>
  <si>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</si>
  <si>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</si>
  <si>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</si>
  <si>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</si>
  <si>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</si>
  <si>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</si>
  <si>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</si>
  <si>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</si>
  <si>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</si>
  <si>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</si>
  <si>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</si>
  <si>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</si>
  <si>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</si>
  <si>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</si>
  <si>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</si>
  <si>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</si>
  <si>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</si>
  <si>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</si>
  <si>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</si>
  <si>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</si>
  <si>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</si>
  <si>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</si>
  <si>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</si>
  <si>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</si>
  <si>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</si>
  <si>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</si>
  <si>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</si>
  <si>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</si>
  <si>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</si>
  <si>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</si>
  <si>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</si>
  <si>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</si>
  <si>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</si>
  <si>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</si>
  <si>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</si>
  <si>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</si>
  <si>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</si>
  <si>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</si>
  <si>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</si>
  <si>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</si>
  <si>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</si>
  <si>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</si>
  <si>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</si>
  <si>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</si>
  <si>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</si>
  <si>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</si>
  <si>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</si>
  <si>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</si>
  <si>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</si>
  <si>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</si>
  <si>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</si>
  <si>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</si>
  <si>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</si>
  <si>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</si>
  <si>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</si>
  <si>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</si>
  <si>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</si>
  <si>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</si>
  <si>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</si>
  <si>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当該値(N-3)</t>
    <phoneticPr fontId="5"/>
  </si>
  <si>
    <t>当該値(N)</t>
    <phoneticPr fontId="5"/>
  </si>
  <si>
    <t>当該値(N-1)</t>
    <phoneticPr fontId="5"/>
  </si>
  <si>
    <t>当該値(N-2)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</si>
  <si>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</si>
  <si>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</si>
  <si>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</si>
  <si>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</si>
  <si>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</si>
  <si>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</si>
  <si>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</si>
  <si>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</si>
  <si>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</si>
  <si>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</si>
  <si>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</si>
  <si>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</si>
  <si>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</si>
  <si>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</si>
  <si>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西条市</t>
  </si>
  <si>
    <t>本谷温泉館</t>
  </si>
  <si>
    <t>法非適用</t>
  </si>
  <si>
    <t>観光施設事業</t>
  </si>
  <si>
    <t>休養宿泊施設</t>
  </si>
  <si>
    <t>Ａ１Ｂ１</t>
  </si>
  <si>
    <t>非設置</t>
  </si>
  <si>
    <t>該当数値なし</t>
  </si>
  <si>
    <t>-</t>
  </si>
  <si>
    <t>利用料金制</t>
  </si>
  <si>
    <t>有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</si>
  <si>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</si>
  <si>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</si>
  <si>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</si>
  <si>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</si>
  <si>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</si>
  <si>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平成28年度に大規模な改修を行い、⑫企業債残高対料金収入比率が平均値よりも高くなっている。
　⑩設備投資見込額について、今後10年以内は大規模な設備投資を見込んでいないが、近年、配湯設備の老朽化による不具合・修繕が増加傾向にあるため、設備投資に充てる財源を確保していく必要がある。
　また、改修時に更新できなかった設備について、故障により経営の支障となることがないよう、注視していく必要がある。</t>
    <rPh sb="1" eb="3">
      <t>ヘイセイ</t>
    </rPh>
    <rPh sb="5" eb="7">
      <t>ネンド</t>
    </rPh>
    <rPh sb="8" eb="11">
      <t>ダイキボ</t>
    </rPh>
    <rPh sb="12" eb="14">
      <t>カイシュウ</t>
    </rPh>
    <rPh sb="15" eb="16">
      <t>オコナ</t>
    </rPh>
    <rPh sb="19" eb="22">
      <t>キギョウサイ</t>
    </rPh>
    <rPh sb="22" eb="24">
      <t>ザンダカ</t>
    </rPh>
    <rPh sb="24" eb="25">
      <t>タイ</t>
    </rPh>
    <rPh sb="25" eb="27">
      <t>リョウキン</t>
    </rPh>
    <rPh sb="27" eb="31">
      <t>シュウニュウヒリツ</t>
    </rPh>
    <rPh sb="32" eb="35">
      <t>ヘイキンチ</t>
    </rPh>
    <rPh sb="38" eb="39">
      <t>タカ</t>
    </rPh>
    <rPh sb="49" eb="53">
      <t>セツビトウシ</t>
    </rPh>
    <rPh sb="53" eb="55">
      <t>ミコ</t>
    </rPh>
    <rPh sb="55" eb="56">
      <t>ガク</t>
    </rPh>
    <rPh sb="61" eb="63">
      <t>コンゴ</t>
    </rPh>
    <rPh sb="65" eb="68">
      <t>ネンイナイ</t>
    </rPh>
    <rPh sb="69" eb="72">
      <t>ダイキボ</t>
    </rPh>
    <rPh sb="73" eb="77">
      <t>セツビトウシ</t>
    </rPh>
    <rPh sb="78" eb="80">
      <t>ミコ</t>
    </rPh>
    <rPh sb="87" eb="89">
      <t>キンネン</t>
    </rPh>
    <rPh sb="90" eb="94">
      <t>ハイトウセツビ</t>
    </rPh>
    <rPh sb="95" eb="98">
      <t>ロウキュウカ</t>
    </rPh>
    <rPh sb="101" eb="104">
      <t>フグアイ</t>
    </rPh>
    <rPh sb="105" eb="107">
      <t>シュウゼン</t>
    </rPh>
    <rPh sb="108" eb="112">
      <t>ゾウカケイコウ</t>
    </rPh>
    <rPh sb="118" eb="122">
      <t>セツビトウシ</t>
    </rPh>
    <rPh sb="123" eb="124">
      <t>ア</t>
    </rPh>
    <rPh sb="126" eb="128">
      <t>ザイゲン</t>
    </rPh>
    <rPh sb="129" eb="131">
      <t>カクホ</t>
    </rPh>
    <rPh sb="135" eb="137">
      <t>ヒツヨウ</t>
    </rPh>
    <rPh sb="146" eb="149">
      <t>カイシュウジ</t>
    </rPh>
    <rPh sb="150" eb="152">
      <t>コウシン</t>
    </rPh>
    <rPh sb="158" eb="160">
      <t>セツビ</t>
    </rPh>
    <rPh sb="165" eb="167">
      <t>コショウ</t>
    </rPh>
    <rPh sb="170" eb="172">
      <t>ケイエイ</t>
    </rPh>
    <rPh sb="173" eb="175">
      <t>シショウ</t>
    </rPh>
    <rPh sb="186" eb="188">
      <t>チュウシ</t>
    </rPh>
    <rPh sb="192" eb="194">
      <t>ヒツヨウ</t>
    </rPh>
    <phoneticPr fontId="5"/>
  </si>
  <si>
    <t>　施設の収益性は昨年度より回復したが、安定的に施設を運営するため、利用料金収入の増加を軸とし、自主事業の更なる展開を行うなど、引き続き経営改善を進める必要がある。
　施設の維持・継続及び安定経営を行うため、一般会計からの繰り入れを行っていくこととするが、経費の適正化を進めること等により、繰入金の抑制にも努める。
　平成18年度から指定管理者制度による管理運営を行っており、今後も民間活力の活用を基本としていくが、現状の事業規模や採算性を踏まえて、事業の存続、用途変更・廃止、民間企業への譲渡・売却など施設のあり方についても検討を進める必要がある。</t>
    <rPh sb="1" eb="3">
      <t>シセツ</t>
    </rPh>
    <rPh sb="4" eb="7">
      <t>シュウエキセイ</t>
    </rPh>
    <rPh sb="8" eb="11">
      <t>サクネンド</t>
    </rPh>
    <rPh sb="13" eb="15">
      <t>カイフク</t>
    </rPh>
    <rPh sb="19" eb="22">
      <t>アンテイテキ</t>
    </rPh>
    <rPh sb="23" eb="25">
      <t>シセツ</t>
    </rPh>
    <rPh sb="26" eb="28">
      <t>ウンエイ</t>
    </rPh>
    <rPh sb="33" eb="39">
      <t>リヨウリョウキンシュウニュウ</t>
    </rPh>
    <rPh sb="40" eb="42">
      <t>ゾウカ</t>
    </rPh>
    <rPh sb="43" eb="44">
      <t>ジク</t>
    </rPh>
    <rPh sb="47" eb="51">
      <t>ジシュジギョウ</t>
    </rPh>
    <rPh sb="52" eb="53">
      <t>サラ</t>
    </rPh>
    <rPh sb="55" eb="57">
      <t>テンカイ</t>
    </rPh>
    <rPh sb="58" eb="59">
      <t>オコナ</t>
    </rPh>
    <rPh sb="63" eb="64">
      <t>ヒ</t>
    </rPh>
    <rPh sb="65" eb="66">
      <t>ツヅ</t>
    </rPh>
    <rPh sb="67" eb="71">
      <t>ケイエイカイゼン</t>
    </rPh>
    <rPh sb="72" eb="73">
      <t>スス</t>
    </rPh>
    <rPh sb="75" eb="77">
      <t>ヒツヨウ</t>
    </rPh>
    <rPh sb="83" eb="85">
      <t>シセツ</t>
    </rPh>
    <rPh sb="86" eb="88">
      <t>イジ</t>
    </rPh>
    <rPh sb="89" eb="92">
      <t>ケイゾクオヨ</t>
    </rPh>
    <rPh sb="93" eb="97">
      <t>アンテイケイエイ</t>
    </rPh>
    <rPh sb="98" eb="99">
      <t>オコナ</t>
    </rPh>
    <rPh sb="103" eb="107">
      <t>イッパンカイケイ</t>
    </rPh>
    <rPh sb="110" eb="111">
      <t>ク</t>
    </rPh>
    <rPh sb="112" eb="113">
      <t>イ</t>
    </rPh>
    <rPh sb="115" eb="116">
      <t>オコナ</t>
    </rPh>
    <rPh sb="127" eb="129">
      <t>ケイヒ</t>
    </rPh>
    <rPh sb="130" eb="133">
      <t>テキセイカ</t>
    </rPh>
    <rPh sb="134" eb="135">
      <t>スス</t>
    </rPh>
    <rPh sb="139" eb="140">
      <t>トウ</t>
    </rPh>
    <rPh sb="144" eb="147">
      <t>クリイレキン</t>
    </rPh>
    <rPh sb="148" eb="150">
      <t>ヨクセイ</t>
    </rPh>
    <rPh sb="152" eb="153">
      <t>ツト</t>
    </rPh>
    <rPh sb="158" eb="160">
      <t>ヘイセイ</t>
    </rPh>
    <rPh sb="162" eb="164">
      <t>ネンド</t>
    </rPh>
    <rPh sb="166" eb="173">
      <t>シテイカンリシャセイド</t>
    </rPh>
    <rPh sb="176" eb="180">
      <t>カンリウンエイ</t>
    </rPh>
    <rPh sb="181" eb="182">
      <t>オコナ</t>
    </rPh>
    <rPh sb="187" eb="189">
      <t>コンゴ</t>
    </rPh>
    <rPh sb="190" eb="194">
      <t>ミンカンカツリョク</t>
    </rPh>
    <rPh sb="195" eb="197">
      <t>カツヨウ</t>
    </rPh>
    <rPh sb="198" eb="200">
      <t>キホン</t>
    </rPh>
    <rPh sb="207" eb="209">
      <t>ゲンジョウ</t>
    </rPh>
    <rPh sb="210" eb="214">
      <t>ジギョウキボ</t>
    </rPh>
    <rPh sb="215" eb="218">
      <t>サイサンセイ</t>
    </rPh>
    <rPh sb="219" eb="220">
      <t>フ</t>
    </rPh>
    <rPh sb="224" eb="226">
      <t>ジギョウ</t>
    </rPh>
    <rPh sb="227" eb="229">
      <t>ソンゾク</t>
    </rPh>
    <rPh sb="230" eb="234">
      <t>ヨウトヘンコウ</t>
    </rPh>
    <rPh sb="235" eb="237">
      <t>ハイシ</t>
    </rPh>
    <rPh sb="238" eb="242">
      <t>ミンカンキギョウ</t>
    </rPh>
    <rPh sb="244" eb="246">
      <t>ジョウト</t>
    </rPh>
    <rPh sb="247" eb="249">
      <t>バイキャク</t>
    </rPh>
    <rPh sb="251" eb="253">
      <t>シセツ</t>
    </rPh>
    <rPh sb="256" eb="257">
      <t>カタ</t>
    </rPh>
    <rPh sb="262" eb="264">
      <t>ケントウ</t>
    </rPh>
    <rPh sb="265" eb="266">
      <t>スス</t>
    </rPh>
    <rPh sb="268" eb="270">
      <t>ヒツヨウ</t>
    </rPh>
    <phoneticPr fontId="5"/>
  </si>
  <si>
    <t>　①収益的収支比率、⑥売上高GOP比率の数値から、施設の収益性が回復傾向にあることが分かる。
利用者数・利用料金収入の増加によるものと考えられる。
　⑤売上高人件費比率については、指定管理者が変わった令和2年度以降平均値を下回る数値で推移しており、人件費の倹約に努めている。
　収益性は回復傾向にあるが、燃料費の高騰や施設の老朽化についてはよりいっそう注視し、経営改善に向けた取り組みを継続して実施していく必要がある。
　③④⑬については、宿泊事業を休止しているため数値は0である。</t>
    <rPh sb="2" eb="5">
      <t>シュウエキテキ</t>
    </rPh>
    <rPh sb="5" eb="9">
      <t>シュウシヒリツ</t>
    </rPh>
    <rPh sb="11" eb="14">
      <t>ウリアゲダカ</t>
    </rPh>
    <rPh sb="17" eb="19">
      <t>ヒリツ</t>
    </rPh>
    <rPh sb="20" eb="22">
      <t>スウチ</t>
    </rPh>
    <rPh sb="25" eb="27">
      <t>シセツ</t>
    </rPh>
    <rPh sb="28" eb="31">
      <t>シュウエキセイ</t>
    </rPh>
    <rPh sb="32" eb="36">
      <t>カイフクケイコウ</t>
    </rPh>
    <rPh sb="42" eb="43">
      <t>ワ</t>
    </rPh>
    <rPh sb="47" eb="51">
      <t>リヨウシャスウ</t>
    </rPh>
    <rPh sb="52" eb="56">
      <t>リヨウリョウキン</t>
    </rPh>
    <rPh sb="56" eb="58">
      <t>シュウニュウ</t>
    </rPh>
    <rPh sb="59" eb="61">
      <t>ゾウカ</t>
    </rPh>
    <rPh sb="67" eb="68">
      <t>カンガ</t>
    </rPh>
    <rPh sb="76" eb="79">
      <t>ウリアゲダカ</t>
    </rPh>
    <rPh sb="79" eb="82">
      <t>ジンケンヒ</t>
    </rPh>
    <rPh sb="82" eb="84">
      <t>ヒリツ</t>
    </rPh>
    <rPh sb="90" eb="95">
      <t>シテイカンリシャ</t>
    </rPh>
    <rPh sb="96" eb="97">
      <t>カ</t>
    </rPh>
    <rPh sb="100" eb="102">
      <t>レイワ</t>
    </rPh>
    <rPh sb="103" eb="105">
      <t>ネンド</t>
    </rPh>
    <rPh sb="105" eb="107">
      <t>イコウ</t>
    </rPh>
    <rPh sb="107" eb="110">
      <t>ヘイキンチ</t>
    </rPh>
    <rPh sb="111" eb="113">
      <t>シタマワ</t>
    </rPh>
    <rPh sb="114" eb="116">
      <t>スウチ</t>
    </rPh>
    <rPh sb="117" eb="119">
      <t>スイイ</t>
    </rPh>
    <rPh sb="124" eb="127">
      <t>ジンケンヒ</t>
    </rPh>
    <rPh sb="128" eb="130">
      <t>ケンヤク</t>
    </rPh>
    <rPh sb="131" eb="132">
      <t>ツト</t>
    </rPh>
    <rPh sb="139" eb="142">
      <t>シュウエキセイ</t>
    </rPh>
    <rPh sb="143" eb="147">
      <t>カイフクケイコウ</t>
    </rPh>
    <rPh sb="152" eb="155">
      <t>ネンリョウヒ</t>
    </rPh>
    <rPh sb="156" eb="158">
      <t>コウトウ</t>
    </rPh>
    <rPh sb="159" eb="161">
      <t>シセツ</t>
    </rPh>
    <rPh sb="162" eb="165">
      <t>ロウキュウカ</t>
    </rPh>
    <rPh sb="176" eb="178">
      <t>チュウシ</t>
    </rPh>
    <rPh sb="180" eb="184">
      <t>ケイエイカイゼン</t>
    </rPh>
    <rPh sb="185" eb="186">
      <t>ム</t>
    </rPh>
    <rPh sb="188" eb="189">
      <t>ト</t>
    </rPh>
    <rPh sb="190" eb="191">
      <t>ク</t>
    </rPh>
    <rPh sb="193" eb="195">
      <t>ケイゾク</t>
    </rPh>
    <rPh sb="197" eb="199">
      <t>ジッシ</t>
    </rPh>
    <rPh sb="203" eb="205">
      <t>ヒツヨウ</t>
    </rPh>
    <rPh sb="220" eb="224">
      <t>シュクハクジギョウ</t>
    </rPh>
    <rPh sb="225" eb="227">
      <t>キュウシ</t>
    </rPh>
    <rPh sb="233" eb="235">
      <t>スウチ</t>
    </rPh>
    <phoneticPr fontId="5"/>
  </si>
  <si>
    <t>　⑬施設と周辺地域の宿泊客数動向について、所在市町村の数値が大きく増加している。アフターコロナが定着したものと推察される。
　地域全体での宿泊需要の厳しさを踏まえたうえで、今後の動向を注視する。
　施設の運用上、日帰り入浴客の集客が課題であるため、市と指定管理者が一層協力して取り組んでいく必要がある。</t>
    <rPh sb="2" eb="4">
      <t>シセツ</t>
    </rPh>
    <rPh sb="5" eb="9">
      <t>シュウヘンチイキ</t>
    </rPh>
    <rPh sb="10" eb="14">
      <t>シュクハクキャクスウ</t>
    </rPh>
    <rPh sb="14" eb="16">
      <t>ドウコウ</t>
    </rPh>
    <rPh sb="21" eb="23">
      <t>ショザイ</t>
    </rPh>
    <rPh sb="23" eb="26">
      <t>シチョウソン</t>
    </rPh>
    <rPh sb="27" eb="29">
      <t>スウチ</t>
    </rPh>
    <rPh sb="30" eb="31">
      <t>オオ</t>
    </rPh>
    <rPh sb="33" eb="35">
      <t>ゾウカ</t>
    </rPh>
    <rPh sb="48" eb="50">
      <t>テイチャク</t>
    </rPh>
    <rPh sb="55" eb="57">
      <t>スイサツ</t>
    </rPh>
    <rPh sb="63" eb="67">
      <t>チイキゼンタイ</t>
    </rPh>
    <rPh sb="69" eb="73">
      <t>シュクハクジュヨウ</t>
    </rPh>
    <rPh sb="74" eb="75">
      <t>キビ</t>
    </rPh>
    <rPh sb="78" eb="79">
      <t>フ</t>
    </rPh>
    <rPh sb="86" eb="88">
      <t>コンゴ</t>
    </rPh>
    <rPh sb="89" eb="91">
      <t>ドウコウ</t>
    </rPh>
    <rPh sb="92" eb="94">
      <t>チュウシ</t>
    </rPh>
    <rPh sb="99" eb="101">
      <t>シセツ</t>
    </rPh>
    <rPh sb="102" eb="105">
      <t>ウンヨウジョウ</t>
    </rPh>
    <rPh sb="106" eb="108">
      <t>ヒガエ</t>
    </rPh>
    <rPh sb="109" eb="112">
      <t>ニュウヨクキャク</t>
    </rPh>
    <rPh sb="113" eb="115">
      <t>シュウキャク</t>
    </rPh>
    <rPh sb="116" eb="118">
      <t>カダイ</t>
    </rPh>
    <rPh sb="132" eb="136">
      <t>イッソウキョウリョク</t>
    </rPh>
    <rPh sb="138" eb="139">
      <t>ト</t>
    </rPh>
    <rPh sb="140" eb="141">
      <t>ク</t>
    </rPh>
    <rPh sb="145" eb="147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</si>
</sst>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9203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4-47F8-BD3E-A9BFECC9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3122</c:v>
                </c:pt>
                <c:pt idx="1">
                  <c:v>63431</c:v>
                </c:pt>
                <c:pt idx="2">
                  <c:v>161674</c:v>
                </c:pt>
                <c:pt idx="3">
                  <c:v>7750</c:v>
                </c:pt>
                <c:pt idx="4">
                  <c:v>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4-47F8-BD3E-A9BFECC9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8DA-4928-85EA-B00DF306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A-4928-85EA-B00DF306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4.3799999999999999E-2</c:v>
                </c:pt>
                <c:pt idx="1">
                  <c:v>4.24E-2</c:v>
                </c:pt>
                <c:pt idx="2">
                  <c:v>6.2899999999999998E-2</c:v>
                </c:pt>
                <c:pt idx="3">
                  <c:v>0.03</c:v>
                </c:pt>
                <c:pt idx="4">
                  <c:v>6.4299999999999996E-2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B-42A4-B1F7-73C8E15D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4.0000000000000002E-4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B-42A4-B1F7-73C8E15D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10.5</c:v>
                </c:pt>
                <c:pt idx="1">
                  <c:v>25.2</c:v>
                </c:pt>
                <c:pt idx="2">
                  <c:v>13.4</c:v>
                </c:pt>
                <c:pt idx="3">
                  <c:v>14.2</c:v>
                </c:pt>
                <c:pt idx="4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4-4DB1-AB63-72688ABB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19.5</c:v>
                </c:pt>
                <c:pt idx="1">
                  <c:v>47.8</c:v>
                </c:pt>
                <c:pt idx="2">
                  <c:v>42</c:v>
                </c:pt>
                <c:pt idx="3">
                  <c:v>37.9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4-4DB1-AB63-72688ABB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45.5</c:v>
                </c:pt>
                <c:pt idx="2">
                  <c:v>59.8</c:v>
                </c:pt>
                <c:pt idx="3">
                  <c:v>63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C-41D5-9E13-6274D4C0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96.8</c:v>
                </c:pt>
                <c:pt idx="2">
                  <c:v>92.8</c:v>
                </c:pt>
                <c:pt idx="3">
                  <c:v>90.5</c:v>
                </c:pt>
                <c:pt idx="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C-41D5-9E13-6274D4C0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-35885</c:v>
                </c:pt>
                <c:pt idx="1">
                  <c:v>-15199</c:v>
                </c:pt>
                <c:pt idx="2">
                  <c:v>-21415</c:v>
                </c:pt>
                <c:pt idx="3">
                  <c:v>-16620</c:v>
                </c:pt>
                <c:pt idx="4">
                  <c:v>-32751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E-4D31-98CA-C58B3096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-18007</c:v>
                </c:pt>
                <c:pt idx="1">
                  <c:v>583147</c:v>
                </c:pt>
                <c:pt idx="2">
                  <c:v>-15708</c:v>
                </c:pt>
                <c:pt idx="3">
                  <c:v>-15228</c:v>
                </c:pt>
                <c:pt idx="4">
                  <c:v>-13757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E-4D31-98CA-C58B3096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-44.9</c:v>
                </c:pt>
                <c:pt idx="1">
                  <c:v>-110</c:v>
                </c:pt>
                <c:pt idx="2">
                  <c:v>-40.9</c:v>
                </c:pt>
                <c:pt idx="3">
                  <c:v>-31.4</c:v>
                </c:pt>
                <c:pt idx="4">
                  <c:v>-51.1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7-4CB9-95D3-A3746E2D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-19.8</c:v>
                </c:pt>
                <c:pt idx="1">
                  <c:v>-152.6</c:v>
                </c:pt>
                <c:pt idx="2">
                  <c:v>-61.8</c:v>
                </c:pt>
                <c:pt idx="3">
                  <c:v>-25.8</c:v>
                </c:pt>
                <c:pt idx="4">
                  <c:v>-15.7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CB9-95D3-A3746E2D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38.6</c:v>
                </c:pt>
                <c:pt idx="2">
                  <c:v>40.4</c:v>
                </c:pt>
                <c:pt idx="3">
                  <c:v>33.5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5-43E2-B392-D215E01B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100.4</c:v>
                </c:pt>
                <c:pt idx="2">
                  <c:v>58.5</c:v>
                </c:pt>
                <c:pt idx="3">
                  <c:v>42.5</c:v>
                </c:pt>
                <c:pt idx="4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5-43E2-B392-D215E01B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24.1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4353-BC3B-FA24D3AC9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19.100000000000001</c:v>
                </c:pt>
                <c:pt idx="1">
                  <c:v>5.0999999999999996</c:v>
                </c:pt>
                <c:pt idx="2">
                  <c:v>6.4</c:v>
                </c:pt>
                <c:pt idx="3">
                  <c:v>9.4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E-4353-BC3B-FA24D3AC9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389.4</c:v>
                </c:pt>
                <c:pt idx="1">
                  <c:v>2789</c:v>
                </c:pt>
                <c:pt idx="2">
                  <c:v>602.5</c:v>
                </c:pt>
                <c:pt idx="3">
                  <c:v>380.9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A-4904-8730-DE62832B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43.6</c:v>
                </c:pt>
                <c:pt idx="1">
                  <c:v>330.8</c:v>
                </c:pt>
                <c:pt idx="2">
                  <c:v>92.9</c:v>
                </c:pt>
                <c:pt idx="3">
                  <c:v>51.5</c:v>
                </c:pt>
                <c:pt idx="4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904-8730-DE62832B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F6C-4ECA-98BD-6DB443ED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ECA-98BD-6DB443ED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【67,941】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【△15,770】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Normal="100" zoomScaleSheetLayoutView="70" workbookViewId="0">
      <selection activeCell="NI66" sqref="NI66:NW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371" width="0.6640625" customWidth="1"/>
    <col min="373" max="387" width="3.109375" customWidth="1"/>
  </cols>
  <sheetData>
    <row r="1" spans="1:387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2">
      <c r="A6" s="2"/>
      <c r="B6" s="68" t="str">
        <f>データ!H6&amp;"　"&amp;データ!I6</f>
        <v>愛媛県西条市　本谷温泉館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2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観光施設事業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休養宿泊施設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6" t="str">
        <f>データ!S7</f>
        <v>-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5" t="str">
        <f>データ!T7</f>
        <v>利用料金制</v>
      </c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7" t="str">
        <f>データ!U7</f>
        <v>-</v>
      </c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3"/>
      <c r="NI8" s="88" t="s">
        <v>10</v>
      </c>
      <c r="NJ8" s="89"/>
      <c r="NK8" s="76" t="s">
        <v>11</v>
      </c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7"/>
    </row>
    <row r="9" spans="1:387" ht="18.75" customHeight="1" x14ac:dyDescent="0.2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78" t="s">
        <v>19</v>
      </c>
      <c r="NJ9" s="79"/>
      <c r="NK9" s="80" t="s">
        <v>20</v>
      </c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1"/>
    </row>
    <row r="10" spans="1:387" ht="18.75" customHeight="1" x14ac:dyDescent="0.2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1503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6">
        <f>データ!R7</f>
        <v>20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5" t="str">
        <f>データ!V7</f>
        <v>有</v>
      </c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7">
        <f>データ!W7</f>
        <v>100</v>
      </c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5" t="str">
        <f>データ!X7</f>
        <v>有</v>
      </c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2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2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137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2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2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2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2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2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2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2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2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2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2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2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2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2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2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2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R01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R02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R03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R04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R05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R01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R02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R03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R04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R05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R01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R02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R03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R04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R05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2">
      <c r="A31" s="2"/>
      <c r="B31" s="9"/>
      <c r="C31" s="2"/>
      <c r="D31" s="2"/>
      <c r="E31" s="2"/>
      <c r="F31" s="2"/>
      <c r="I31" s="119" t="s">
        <v>27</v>
      </c>
      <c r="J31" s="119"/>
      <c r="K31" s="119"/>
      <c r="L31" s="119"/>
      <c r="M31" s="119"/>
      <c r="N31" s="119"/>
      <c r="O31" s="119"/>
      <c r="P31" s="119"/>
      <c r="Q31" s="119"/>
      <c r="R31" s="120">
        <f>データ!Y7</f>
        <v>62.2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データ!Z7</f>
        <v>45.5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データ!AA7</f>
        <v>59.8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データ!AB7</f>
        <v>63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データ!AC7</f>
        <v>72.7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データ!AJ7</f>
        <v>10.5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データ!AK7</f>
        <v>25.2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データ!AL7</f>
        <v>13.4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データ!AM7</f>
        <v>14.2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データ!AN7</f>
        <v>25.5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27</v>
      </c>
      <c r="GL31" s="119"/>
      <c r="GM31" s="119"/>
      <c r="GN31" s="119"/>
      <c r="GO31" s="119"/>
      <c r="GP31" s="119"/>
      <c r="GQ31" s="119"/>
      <c r="GR31" s="119"/>
      <c r="GS31" s="119"/>
      <c r="GT31" s="118">
        <f>データ!AU7</f>
        <v>9203</v>
      </c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>
        <f>データ!AV7</f>
        <v>0</v>
      </c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>
        <f>データ!AW7</f>
        <v>0</v>
      </c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>
        <f>データ!AX7</f>
        <v>0</v>
      </c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>
        <f>データ!AY7</f>
        <v>0</v>
      </c>
      <c r="IY31" s="118"/>
      <c r="IZ31" s="118"/>
      <c r="JA31" s="118"/>
      <c r="JB31" s="118"/>
      <c r="JC31" s="118"/>
      <c r="JD31" s="118"/>
      <c r="JE31" s="118"/>
      <c r="JF31" s="118"/>
      <c r="JG31" s="118"/>
      <c r="JH31" s="118"/>
      <c r="JI31" s="118"/>
      <c r="JJ31" s="118"/>
      <c r="JK31" s="118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2">
      <c r="A32" s="2"/>
      <c r="B32" s="9"/>
      <c r="C32" s="2"/>
      <c r="D32" s="2"/>
      <c r="E32" s="2"/>
      <c r="F32" s="2"/>
      <c r="G32" s="2"/>
      <c r="H32" s="2"/>
      <c r="I32" s="119" t="s">
        <v>29</v>
      </c>
      <c r="J32" s="119"/>
      <c r="K32" s="119"/>
      <c r="L32" s="119"/>
      <c r="M32" s="119"/>
      <c r="N32" s="119"/>
      <c r="O32" s="119"/>
      <c r="P32" s="119"/>
      <c r="Q32" s="119"/>
      <c r="R32" s="120">
        <f>データ!AD7</f>
        <v>92.2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データ!AE7</f>
        <v>96.8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データ!AF7</f>
        <v>92.8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データ!AG7</f>
        <v>90.5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データ!AH7</f>
        <v>83.8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データ!AO7</f>
        <v>19.5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データ!AP7</f>
        <v>47.8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データ!AQ7</f>
        <v>42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データ!AR7</f>
        <v>37.9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データ!AS7</f>
        <v>32.799999999999997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29</v>
      </c>
      <c r="GL32" s="119"/>
      <c r="GM32" s="119"/>
      <c r="GN32" s="119"/>
      <c r="GO32" s="119"/>
      <c r="GP32" s="119"/>
      <c r="GQ32" s="119"/>
      <c r="GR32" s="119"/>
      <c r="GS32" s="119"/>
      <c r="GT32" s="118">
        <f>データ!AZ7</f>
        <v>3122</v>
      </c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>
        <f>データ!BA7</f>
        <v>63431</v>
      </c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>
        <f>データ!BB7</f>
        <v>161674</v>
      </c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>
        <f>データ!BC7</f>
        <v>7750</v>
      </c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  <c r="IX32" s="118">
        <f>データ!BD7</f>
        <v>5278</v>
      </c>
      <c r="IY32" s="118"/>
      <c r="IZ32" s="118"/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8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135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2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2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2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2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2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2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2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2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2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2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2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2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2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2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2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2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2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138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2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2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2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R01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R02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R03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R04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R05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R01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R02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R03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R04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R05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R01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R02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R03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R04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R05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R01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R02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R03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R04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R05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2">
      <c r="A53" s="2"/>
      <c r="B53" s="9"/>
      <c r="C53" s="2"/>
      <c r="D53" s="2"/>
      <c r="E53" s="2"/>
      <c r="F53" s="2"/>
      <c r="I53" s="119" t="s">
        <v>27</v>
      </c>
      <c r="J53" s="119"/>
      <c r="K53" s="119"/>
      <c r="L53" s="119"/>
      <c r="M53" s="119"/>
      <c r="N53" s="119"/>
      <c r="O53" s="119"/>
      <c r="P53" s="119"/>
      <c r="Q53" s="119"/>
      <c r="R53" s="120">
        <f>データ!BF7</f>
        <v>24.1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データ!BG7</f>
        <v>0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データ!BH7</f>
        <v>0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データ!BI7</f>
        <v>0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データ!BJ7</f>
        <v>0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データ!BQ7</f>
        <v>62.3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データ!BR7</f>
        <v>38.6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データ!BS7</f>
        <v>40.4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データ!BT7</f>
        <v>33.5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データ!BU7</f>
        <v>36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データ!CB7</f>
        <v>-44.9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データ!CC7</f>
        <v>-110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データ!CD7</f>
        <v>-40.9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データ!CE7</f>
        <v>-31.4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データ!CF7</f>
        <v>-51.1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27</v>
      </c>
      <c r="JZ53" s="119"/>
      <c r="KA53" s="119"/>
      <c r="KB53" s="119"/>
      <c r="KC53" s="119"/>
      <c r="KD53" s="119"/>
      <c r="KE53" s="119"/>
      <c r="KF53" s="119"/>
      <c r="KG53" s="119"/>
      <c r="KH53" s="118">
        <f>データ!CM7</f>
        <v>-35885</v>
      </c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>
        <f>データ!CN7</f>
        <v>-15199</v>
      </c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>
        <f>データ!CO7</f>
        <v>-21415</v>
      </c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>
        <f>データ!CP7</f>
        <v>-16620</v>
      </c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>
        <f>データ!CQ7</f>
        <v>-32751</v>
      </c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2">
      <c r="A54" s="2"/>
      <c r="B54" s="9"/>
      <c r="C54" s="2"/>
      <c r="D54" s="2"/>
      <c r="E54" s="2"/>
      <c r="F54" s="2"/>
      <c r="G54" s="2"/>
      <c r="H54" s="2"/>
      <c r="I54" s="119" t="s">
        <v>29</v>
      </c>
      <c r="J54" s="119"/>
      <c r="K54" s="119"/>
      <c r="L54" s="119"/>
      <c r="M54" s="119"/>
      <c r="N54" s="119"/>
      <c r="O54" s="119"/>
      <c r="P54" s="119"/>
      <c r="Q54" s="119"/>
      <c r="R54" s="120">
        <f>データ!BK7</f>
        <v>19.100000000000001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データ!BL7</f>
        <v>5.0999999999999996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データ!BM7</f>
        <v>6.4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データ!BN7</f>
        <v>9.4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データ!BO7</f>
        <v>10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データ!BV7</f>
        <v>40.299999999999997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データ!BW7</f>
        <v>100.4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データ!BX7</f>
        <v>58.5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データ!BY7</f>
        <v>42.5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データ!BZ7</f>
        <v>44.7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データ!CG7</f>
        <v>-19.8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データ!CH7</f>
        <v>-152.6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データ!CI7</f>
        <v>-61.8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データ!CJ7</f>
        <v>-25.8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データ!CK7</f>
        <v>-15.7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29</v>
      </c>
      <c r="JZ54" s="119"/>
      <c r="KA54" s="119"/>
      <c r="KB54" s="119"/>
      <c r="KC54" s="119"/>
      <c r="KD54" s="119"/>
      <c r="KE54" s="119"/>
      <c r="KF54" s="119"/>
      <c r="KG54" s="119"/>
      <c r="KH54" s="121">
        <f>データ!CR7</f>
        <v>-18007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583147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-15708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-15228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-13757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2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2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2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2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2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2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2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2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2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2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2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2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136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2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182812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2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2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2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2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2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2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2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2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2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R01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R02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R03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R04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R05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8000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R01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R02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R03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R04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R05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R01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R02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R03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R04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R05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2">
      <c r="A77" s="2"/>
      <c r="B77" s="9"/>
      <c r="C77" s="2"/>
      <c r="D77" s="2"/>
      <c r="E77" s="2"/>
      <c r="F77" s="2"/>
      <c r="I77" s="119" t="s">
        <v>27</v>
      </c>
      <c r="J77" s="119"/>
      <c r="K77" s="119"/>
      <c r="L77" s="119"/>
      <c r="M77" s="119"/>
      <c r="N77" s="119"/>
      <c r="O77" s="119"/>
      <c r="P77" s="119"/>
      <c r="Q77" s="119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27</v>
      </c>
      <c r="GL77" s="119"/>
      <c r="GM77" s="119"/>
      <c r="GN77" s="119"/>
      <c r="GO77" s="119"/>
      <c r="GP77" s="119"/>
      <c r="GQ77" s="119"/>
      <c r="GR77" s="119"/>
      <c r="GS77" s="119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データ!DV7</f>
        <v>389.4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データ!DW7</f>
        <v>2789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データ!DX7</f>
        <v>602.5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データ!DY7</f>
        <v>380.9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データ!DZ7</f>
        <v>267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2">
      <c r="A78" s="2"/>
      <c r="B78" s="9"/>
      <c r="C78" s="2"/>
      <c r="D78" s="2"/>
      <c r="E78" s="2"/>
      <c r="F78" s="2"/>
      <c r="G78" s="2"/>
      <c r="H78" s="2"/>
      <c r="I78" s="119" t="s">
        <v>29</v>
      </c>
      <c r="J78" s="119"/>
      <c r="K78" s="119"/>
      <c r="L78" s="119"/>
      <c r="M78" s="119"/>
      <c r="N78" s="119"/>
      <c r="O78" s="119"/>
      <c r="P78" s="119"/>
      <c r="Q78" s="119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29</v>
      </c>
      <c r="GL78" s="119"/>
      <c r="GM78" s="119"/>
      <c r="GN78" s="119"/>
      <c r="GO78" s="119"/>
      <c r="GP78" s="119"/>
      <c r="GQ78" s="119"/>
      <c r="GR78" s="119"/>
      <c r="GS78" s="119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データ!EA7</f>
        <v>43.6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データ!EB7</f>
        <v>330.8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データ!EC7</f>
        <v>92.9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データ!ED7</f>
        <v>51.5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データ!EE7</f>
        <v>41.4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2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2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2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2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2">
      <c r="C83" s="2"/>
      <c r="BH83" s="2"/>
      <c r="GR83" s="2"/>
      <c r="IV83" s="2"/>
      <c r="LD83" s="2"/>
    </row>
    <row r="84" spans="1:387" x14ac:dyDescent="0.2">
      <c r="C84" s="2"/>
      <c r="BH84" s="2"/>
      <c r="GR84" s="2"/>
      <c r="IV84" s="2"/>
      <c r="LD84" s="2"/>
    </row>
    <row r="86" spans="1:387" hidden="1" x14ac:dyDescent="0.2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2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2">
      <c r="B88" s="24" t="str">
        <f>データ!AI6</f>
        <v>【120.7】</v>
      </c>
      <c r="C88" s="25" t="str">
        <f>データ!AT6</f>
        <v>【30.4】</v>
      </c>
      <c r="D88" s="25" t="str">
        <f>データ!BE6</f>
        <v>【67,941】</v>
      </c>
      <c r="E88" s="25" t="str">
        <f>データ!BP6</f>
        <v>【17.1】</v>
      </c>
      <c r="F88" s="25" t="str">
        <f>データ!CA6</f>
        <v>【53.2】</v>
      </c>
      <c r="G88" s="25" t="str">
        <f>データ!CL6</f>
        <v>【△26.7】</v>
      </c>
      <c r="H88" s="25" t="str">
        <f>データ!CW6</f>
        <v>【△15,770】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【19.7】</v>
      </c>
      <c r="N88" s="25" t="str">
        <f>データ!EF6</f>
        <v>【19.7】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rN3Bxf3ITr8nBLbyOro/aHoAlUeD0ZzKk1Sbr1EFO4TjIYp7su9eqZ1qKKON8stAELnAcWkjjN9kKt3baIxNhQ==" saltValue="nvXxFEnZ24P+6+Tvg1U+xQ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2" x14ac:dyDescent="0.2"/>
  <cols>
    <col min="1" max="1" width="14.6640625" customWidth="1"/>
    <col min="2" max="112" width="11.88671875" customWidth="1"/>
    <col min="113" max="114" width="15.44140625" customWidth="1"/>
    <col min="115" max="135" width="11.88671875" customWidth="1"/>
    <col min="136" max="136" width="10.88671875" customWidth="1"/>
    <col min="137" max="146" width="11.88671875" customWidth="1"/>
  </cols>
  <sheetData>
    <row r="1" spans="1:146" x14ac:dyDescent="0.2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2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2" customHeight="1" x14ac:dyDescent="0.2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28" t="s">
        <v>58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2">
      <c r="A4" s="28" t="s">
        <v>61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65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69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70</v>
      </c>
      <c r="DJ4" s="136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2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100</v>
      </c>
      <c r="AL5" s="42" t="s">
        <v>91</v>
      </c>
      <c r="AM5" s="42" t="s">
        <v>92</v>
      </c>
      <c r="AN5" s="42" t="s">
        <v>93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90</v>
      </c>
      <c r="AW5" s="42" t="s">
        <v>91</v>
      </c>
      <c r="AX5" s="42" t="s">
        <v>92</v>
      </c>
      <c r="AY5" s="42" t="s">
        <v>93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101</v>
      </c>
      <c r="BH5" s="42" t="s">
        <v>91</v>
      </c>
      <c r="BI5" s="42" t="s">
        <v>92</v>
      </c>
      <c r="BJ5" s="42" t="s">
        <v>102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89</v>
      </c>
      <c r="BR5" s="42" t="s">
        <v>90</v>
      </c>
      <c r="BS5" s="42" t="s">
        <v>91</v>
      </c>
      <c r="BT5" s="42" t="s">
        <v>92</v>
      </c>
      <c r="BU5" s="42" t="s">
        <v>93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90</v>
      </c>
      <c r="CD5" s="42" t="s">
        <v>91</v>
      </c>
      <c r="CE5" s="42" t="s">
        <v>92</v>
      </c>
      <c r="CF5" s="42" t="s">
        <v>93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101</v>
      </c>
      <c r="CO5" s="42" t="s">
        <v>91</v>
      </c>
      <c r="CP5" s="42" t="s">
        <v>92</v>
      </c>
      <c r="CQ5" s="42" t="s">
        <v>93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90</v>
      </c>
      <c r="CZ5" s="42" t="s">
        <v>91</v>
      </c>
      <c r="DA5" s="42" t="s">
        <v>103</v>
      </c>
      <c r="DB5" s="42" t="s">
        <v>93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7"/>
      <c r="DJ5" s="137"/>
      <c r="DK5" s="42" t="s">
        <v>89</v>
      </c>
      <c r="DL5" s="42" t="s">
        <v>90</v>
      </c>
      <c r="DM5" s="42" t="s">
        <v>104</v>
      </c>
      <c r="DN5" s="42" t="s">
        <v>92</v>
      </c>
      <c r="DO5" s="42" t="s">
        <v>93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90</v>
      </c>
      <c r="DX5" s="42" t="s">
        <v>91</v>
      </c>
      <c r="DY5" s="42" t="s">
        <v>92</v>
      </c>
      <c r="DZ5" s="42" t="s">
        <v>93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105</v>
      </c>
      <c r="EH5" s="42" t="s">
        <v>106</v>
      </c>
      <c r="EI5" s="42" t="s">
        <v>107</v>
      </c>
      <c r="EJ5" s="42" t="s">
        <v>108</v>
      </c>
      <c r="EK5" s="42" t="s">
        <v>109</v>
      </c>
      <c r="EL5" s="42" t="s">
        <v>110</v>
      </c>
      <c r="EM5" s="42" t="s">
        <v>111</v>
      </c>
      <c r="EN5" s="42" t="s">
        <v>112</v>
      </c>
      <c r="EO5" s="42" t="s">
        <v>113</v>
      </c>
      <c r="EP5" s="42" t="s">
        <v>114</v>
      </c>
    </row>
    <row r="6" spans="1:146" s="52" customFormat="1" x14ac:dyDescent="0.2">
      <c r="A6" s="28" t="s">
        <v>115</v>
      </c>
      <c r="B6" s="43">
        <f>B8</f>
        <v>2023</v>
      </c>
      <c r="C6" s="43">
        <f t="shared" ref="C6:X6" si="2">C8</f>
        <v>382060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愛媛県西条市</v>
      </c>
      <c r="I6" s="43" t="str">
        <f t="shared" si="2"/>
        <v>本谷温泉館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1503</v>
      </c>
      <c r="R6" s="46">
        <f t="shared" si="2"/>
        <v>20</v>
      </c>
      <c r="S6" s="47" t="str">
        <f t="shared" si="2"/>
        <v>-</v>
      </c>
      <c r="T6" s="48" t="str">
        <f t="shared" si="2"/>
        <v>利用料金制</v>
      </c>
      <c r="U6" s="44" t="str">
        <f t="shared" si="2"/>
        <v>-</v>
      </c>
      <c r="V6" s="48" t="str">
        <f t="shared" si="2"/>
        <v>有</v>
      </c>
      <c r="W6" s="49">
        <f t="shared" si="2"/>
        <v>100</v>
      </c>
      <c r="X6" s="48" t="str">
        <f t="shared" si="2"/>
        <v>有</v>
      </c>
      <c r="Y6" s="50">
        <f>IF(Y8="-",NA(),Y8)</f>
        <v>62.2</v>
      </c>
      <c r="Z6" s="50">
        <f t="shared" ref="Z6:AH6" si="3">IF(Z8="-",NA(),Z8)</f>
        <v>45.5</v>
      </c>
      <c r="AA6" s="50">
        <f t="shared" si="3"/>
        <v>59.8</v>
      </c>
      <c r="AB6" s="50">
        <f t="shared" si="3"/>
        <v>63</v>
      </c>
      <c r="AC6" s="50">
        <f t="shared" si="3"/>
        <v>72.7</v>
      </c>
      <c r="AD6" s="50">
        <f t="shared" si="3"/>
        <v>92.2</v>
      </c>
      <c r="AE6" s="50">
        <f t="shared" si="3"/>
        <v>96.8</v>
      </c>
      <c r="AF6" s="50">
        <f t="shared" si="3"/>
        <v>92.8</v>
      </c>
      <c r="AG6" s="50">
        <f t="shared" si="3"/>
        <v>90.5</v>
      </c>
      <c r="AH6" s="50">
        <f t="shared" si="3"/>
        <v>83.8</v>
      </c>
      <c r="AI6" s="50" t="str">
        <f>IF(AI8="-","【-】","【"&amp;SUBSTITUTE(TEXT(AI8,"#,##0.0"),"-","△")&amp;"】")</f>
        <v>【120.7】</v>
      </c>
      <c r="AJ6" s="50">
        <f>IF(AJ8="-",NA(),AJ8)</f>
        <v>10.5</v>
      </c>
      <c r="AK6" s="50">
        <f t="shared" ref="AK6:AS6" si="4">IF(AK8="-",NA(),AK8)</f>
        <v>25.2</v>
      </c>
      <c r="AL6" s="50">
        <f t="shared" si="4"/>
        <v>13.4</v>
      </c>
      <c r="AM6" s="50">
        <f t="shared" si="4"/>
        <v>14.2</v>
      </c>
      <c r="AN6" s="50">
        <f t="shared" si="4"/>
        <v>25.5</v>
      </c>
      <c r="AO6" s="50">
        <f t="shared" si="4"/>
        <v>19.5</v>
      </c>
      <c r="AP6" s="50">
        <f t="shared" si="4"/>
        <v>47.8</v>
      </c>
      <c r="AQ6" s="50">
        <f t="shared" si="4"/>
        <v>42</v>
      </c>
      <c r="AR6" s="50">
        <f t="shared" si="4"/>
        <v>37.9</v>
      </c>
      <c r="AS6" s="50">
        <f t="shared" si="4"/>
        <v>32.799999999999997</v>
      </c>
      <c r="AT6" s="50" t="str">
        <f>IF(AT8="-","【-】","【"&amp;SUBSTITUTE(TEXT(AT8,"#,##0.0"),"-","△")&amp;"】")</f>
        <v>【30.4】</v>
      </c>
      <c r="AU6" s="45">
        <f>IF(AU8="-",NA(),AU8)</f>
        <v>9203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3122</v>
      </c>
      <c r="BA6" s="45">
        <f t="shared" si="5"/>
        <v>63431</v>
      </c>
      <c r="BB6" s="45">
        <f t="shared" si="5"/>
        <v>161674</v>
      </c>
      <c r="BC6" s="45">
        <f t="shared" si="5"/>
        <v>7750</v>
      </c>
      <c r="BD6" s="45">
        <f t="shared" si="5"/>
        <v>5278</v>
      </c>
      <c r="BE6" s="45" t="str">
        <f>IF(BE8="-","【-】","【"&amp;SUBSTITUTE(TEXT(BE8,"#,##0"),"-","△")&amp;"】")</f>
        <v>【67,941】</v>
      </c>
      <c r="BF6" s="50">
        <f>IF(BF8="-",NA(),BF8)</f>
        <v>24.1</v>
      </c>
      <c r="BG6" s="50">
        <f t="shared" ref="BG6:BO6" si="6">IF(BG8="-",NA(),BG8)</f>
        <v>0</v>
      </c>
      <c r="BH6" s="50">
        <f t="shared" si="6"/>
        <v>0</v>
      </c>
      <c r="BI6" s="50">
        <f t="shared" si="6"/>
        <v>0</v>
      </c>
      <c r="BJ6" s="50">
        <f t="shared" si="6"/>
        <v>0</v>
      </c>
      <c r="BK6" s="50">
        <f t="shared" si="6"/>
        <v>19.100000000000001</v>
      </c>
      <c r="BL6" s="50">
        <f t="shared" si="6"/>
        <v>5.0999999999999996</v>
      </c>
      <c r="BM6" s="50">
        <f t="shared" si="6"/>
        <v>6.4</v>
      </c>
      <c r="BN6" s="50">
        <f t="shared" si="6"/>
        <v>9.4</v>
      </c>
      <c r="BO6" s="50">
        <f t="shared" si="6"/>
        <v>10</v>
      </c>
      <c r="BP6" s="50" t="str">
        <f>IF(BP8="-","【-】","【"&amp;SUBSTITUTE(TEXT(BP8,"#,##0.0"),"-","△")&amp;"】")</f>
        <v>【17.1】</v>
      </c>
      <c r="BQ6" s="50">
        <f>IF(BQ8="-",NA(),BQ8)</f>
        <v>62.3</v>
      </c>
      <c r="BR6" s="50">
        <f t="shared" ref="BR6:BZ6" si="7">IF(BR8="-",NA(),BR8)</f>
        <v>38.6</v>
      </c>
      <c r="BS6" s="50">
        <f t="shared" si="7"/>
        <v>40.4</v>
      </c>
      <c r="BT6" s="50">
        <f t="shared" si="7"/>
        <v>33.5</v>
      </c>
      <c r="BU6" s="50">
        <f t="shared" si="7"/>
        <v>36</v>
      </c>
      <c r="BV6" s="50">
        <f t="shared" si="7"/>
        <v>40.299999999999997</v>
      </c>
      <c r="BW6" s="50">
        <f t="shared" si="7"/>
        <v>100.4</v>
      </c>
      <c r="BX6" s="50">
        <f t="shared" si="7"/>
        <v>58.5</v>
      </c>
      <c r="BY6" s="50">
        <f t="shared" si="7"/>
        <v>42.5</v>
      </c>
      <c r="BZ6" s="50">
        <f t="shared" si="7"/>
        <v>44.7</v>
      </c>
      <c r="CA6" s="50" t="str">
        <f>IF(CA8="-","【-】","【"&amp;SUBSTITUTE(TEXT(CA8,"#,##0.0"),"-","△")&amp;"】")</f>
        <v>【53.2】</v>
      </c>
      <c r="CB6" s="50">
        <f>IF(CB8="-",NA(),CB8)</f>
        <v>-44.9</v>
      </c>
      <c r="CC6" s="50">
        <f t="shared" ref="CC6:CK6" si="8">IF(CC8="-",NA(),CC8)</f>
        <v>-110</v>
      </c>
      <c r="CD6" s="50">
        <f t="shared" si="8"/>
        <v>-40.9</v>
      </c>
      <c r="CE6" s="50">
        <f t="shared" si="8"/>
        <v>-31.4</v>
      </c>
      <c r="CF6" s="50">
        <f t="shared" si="8"/>
        <v>-51.1</v>
      </c>
      <c r="CG6" s="50">
        <f t="shared" si="8"/>
        <v>-19.8</v>
      </c>
      <c r="CH6" s="50">
        <f t="shared" si="8"/>
        <v>-152.6</v>
      </c>
      <c r="CI6" s="50">
        <f t="shared" si="8"/>
        <v>-61.8</v>
      </c>
      <c r="CJ6" s="50">
        <f t="shared" si="8"/>
        <v>-25.8</v>
      </c>
      <c r="CK6" s="50">
        <f t="shared" si="8"/>
        <v>-15.7</v>
      </c>
      <c r="CL6" s="50" t="str">
        <f>IF(CL8="-","【-】","【"&amp;SUBSTITUTE(TEXT(CL8,"#,##0.0"),"-","△")&amp;"】")</f>
        <v>【△26.7】</v>
      </c>
      <c r="CM6" s="45">
        <f>IF(CM8="-",NA(),CM8)</f>
        <v>-35885</v>
      </c>
      <c r="CN6" s="45">
        <f t="shared" ref="CN6:CV6" si="9">IF(CN8="-",NA(),CN8)</f>
        <v>-15199</v>
      </c>
      <c r="CO6" s="45">
        <f t="shared" si="9"/>
        <v>-21415</v>
      </c>
      <c r="CP6" s="45">
        <f t="shared" si="9"/>
        <v>-16620</v>
      </c>
      <c r="CQ6" s="45">
        <f t="shared" si="9"/>
        <v>-32751</v>
      </c>
      <c r="CR6" s="45">
        <f t="shared" si="9"/>
        <v>-18007</v>
      </c>
      <c r="CS6" s="45">
        <f t="shared" si="9"/>
        <v>583147</v>
      </c>
      <c r="CT6" s="45">
        <f t="shared" si="9"/>
        <v>-15708</v>
      </c>
      <c r="CU6" s="45">
        <f t="shared" si="9"/>
        <v>-15228</v>
      </c>
      <c r="CV6" s="45">
        <f t="shared" si="9"/>
        <v>-13757</v>
      </c>
      <c r="CW6" s="45" t="str">
        <f>IF(CW8="-","【-】","【"&amp;SUBSTITUTE(TEXT(CW8,"#,##0"),"-","△")&amp;"】")</f>
        <v>【△15,770】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116</v>
      </c>
      <c r="DI6" s="46">
        <f t="shared" ref="DI6:DJ6" si="10">DI8</f>
        <v>182812</v>
      </c>
      <c r="DJ6" s="46">
        <f t="shared" si="10"/>
        <v>8000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116</v>
      </c>
      <c r="DV6" s="50">
        <f>IF(DV8="-",NA(),DV8)</f>
        <v>389.4</v>
      </c>
      <c r="DW6" s="50">
        <f t="shared" ref="DW6:EE6" si="11">IF(DW8="-",NA(),DW8)</f>
        <v>2789</v>
      </c>
      <c r="DX6" s="50">
        <f t="shared" si="11"/>
        <v>602.5</v>
      </c>
      <c r="DY6" s="50">
        <f t="shared" si="11"/>
        <v>380.9</v>
      </c>
      <c r="DZ6" s="50">
        <f t="shared" si="11"/>
        <v>267</v>
      </c>
      <c r="EA6" s="50">
        <f t="shared" si="11"/>
        <v>43.6</v>
      </c>
      <c r="EB6" s="50">
        <f t="shared" si="11"/>
        <v>330.8</v>
      </c>
      <c r="EC6" s="50">
        <f t="shared" si="11"/>
        <v>92.9</v>
      </c>
      <c r="ED6" s="50">
        <f t="shared" si="11"/>
        <v>51.5</v>
      </c>
      <c r="EE6" s="50">
        <f t="shared" si="11"/>
        <v>41.4</v>
      </c>
      <c r="EF6" s="50" t="str">
        <f>IF(EF8="-","【-】","【"&amp;SUBSTITUTE(TEXT(EF8,"#,##0.0"),"-","△")&amp;"】")</f>
        <v>【19.7】</v>
      </c>
      <c r="EG6" s="51">
        <f>IF(EG8="-",NA(),EG8)</f>
        <v>4.0000000000000002E-4</v>
      </c>
      <c r="EH6" s="51">
        <f t="shared" ref="EH6:EP6" si="12">IF(EH8="-",NA(),EH8)</f>
        <v>0</v>
      </c>
      <c r="EI6" s="51">
        <f t="shared" si="12"/>
        <v>0</v>
      </c>
      <c r="EJ6" s="51">
        <f t="shared" si="12"/>
        <v>0</v>
      </c>
      <c r="EK6" s="51">
        <f t="shared" si="12"/>
        <v>0</v>
      </c>
      <c r="EL6" s="51">
        <f t="shared" si="12"/>
        <v>4.3799999999999999E-2</v>
      </c>
      <c r="EM6" s="51">
        <f t="shared" si="12"/>
        <v>4.24E-2</v>
      </c>
      <c r="EN6" s="51">
        <f t="shared" si="12"/>
        <v>6.2899999999999998E-2</v>
      </c>
      <c r="EO6" s="51">
        <f t="shared" si="12"/>
        <v>0.03</v>
      </c>
      <c r="EP6" s="51">
        <f t="shared" si="12"/>
        <v>6.4299999999999996E-2</v>
      </c>
    </row>
    <row r="7" spans="1:146" s="52" customFormat="1" x14ac:dyDescent="0.2">
      <c r="A7" s="28" t="s">
        <v>117</v>
      </c>
      <c r="B7" s="43">
        <f t="shared" ref="B7:X7" si="13">B8</f>
        <v>2023</v>
      </c>
      <c r="C7" s="43">
        <f t="shared" si="13"/>
        <v>382060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愛媛県　西条市</v>
      </c>
      <c r="I7" s="43" t="str">
        <f t="shared" si="13"/>
        <v>本谷温泉館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1503</v>
      </c>
      <c r="R7" s="46">
        <f t="shared" si="13"/>
        <v>20</v>
      </c>
      <c r="S7" s="47" t="str">
        <f t="shared" si="13"/>
        <v>-</v>
      </c>
      <c r="T7" s="48" t="str">
        <f t="shared" si="13"/>
        <v>利用料金制</v>
      </c>
      <c r="U7" s="44" t="str">
        <f t="shared" si="13"/>
        <v>-</v>
      </c>
      <c r="V7" s="48" t="str">
        <f t="shared" si="13"/>
        <v>有</v>
      </c>
      <c r="W7" s="49">
        <f t="shared" si="13"/>
        <v>100</v>
      </c>
      <c r="X7" s="48" t="str">
        <f t="shared" si="13"/>
        <v>有</v>
      </c>
      <c r="Y7" s="50">
        <f>Y8</f>
        <v>62.2</v>
      </c>
      <c r="Z7" s="50">
        <f t="shared" ref="Z7:AH7" si="14">Z8</f>
        <v>45.5</v>
      </c>
      <c r="AA7" s="50">
        <f t="shared" si="14"/>
        <v>59.8</v>
      </c>
      <c r="AB7" s="50">
        <f t="shared" si="14"/>
        <v>63</v>
      </c>
      <c r="AC7" s="50">
        <f t="shared" si="14"/>
        <v>72.7</v>
      </c>
      <c r="AD7" s="50">
        <f t="shared" si="14"/>
        <v>92.2</v>
      </c>
      <c r="AE7" s="50">
        <f t="shared" si="14"/>
        <v>96.8</v>
      </c>
      <c r="AF7" s="50">
        <f t="shared" si="14"/>
        <v>92.8</v>
      </c>
      <c r="AG7" s="50">
        <f t="shared" si="14"/>
        <v>90.5</v>
      </c>
      <c r="AH7" s="50">
        <f t="shared" si="14"/>
        <v>83.8</v>
      </c>
      <c r="AI7" s="50"/>
      <c r="AJ7" s="50">
        <f>AJ8</f>
        <v>10.5</v>
      </c>
      <c r="AK7" s="50">
        <f t="shared" ref="AK7:AS7" si="15">AK8</f>
        <v>25.2</v>
      </c>
      <c r="AL7" s="50">
        <f t="shared" si="15"/>
        <v>13.4</v>
      </c>
      <c r="AM7" s="50">
        <f t="shared" si="15"/>
        <v>14.2</v>
      </c>
      <c r="AN7" s="50">
        <f t="shared" si="15"/>
        <v>25.5</v>
      </c>
      <c r="AO7" s="50">
        <f t="shared" si="15"/>
        <v>19.5</v>
      </c>
      <c r="AP7" s="50">
        <f t="shared" si="15"/>
        <v>47.8</v>
      </c>
      <c r="AQ7" s="50">
        <f t="shared" si="15"/>
        <v>42</v>
      </c>
      <c r="AR7" s="50">
        <f t="shared" si="15"/>
        <v>37.9</v>
      </c>
      <c r="AS7" s="50">
        <f t="shared" si="15"/>
        <v>32.799999999999997</v>
      </c>
      <c r="AT7" s="50"/>
      <c r="AU7" s="45">
        <f>AU8</f>
        <v>9203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3122</v>
      </c>
      <c r="BA7" s="45">
        <f t="shared" si="16"/>
        <v>63431</v>
      </c>
      <c r="BB7" s="45">
        <f t="shared" si="16"/>
        <v>161674</v>
      </c>
      <c r="BC7" s="45">
        <f t="shared" si="16"/>
        <v>7750</v>
      </c>
      <c r="BD7" s="45">
        <f t="shared" si="16"/>
        <v>5278</v>
      </c>
      <c r="BE7" s="45"/>
      <c r="BF7" s="50">
        <f>BF8</f>
        <v>24.1</v>
      </c>
      <c r="BG7" s="50">
        <f t="shared" ref="BG7:BO7" si="17">BG8</f>
        <v>0</v>
      </c>
      <c r="BH7" s="50">
        <f t="shared" si="17"/>
        <v>0</v>
      </c>
      <c r="BI7" s="50">
        <f t="shared" si="17"/>
        <v>0</v>
      </c>
      <c r="BJ7" s="50">
        <f t="shared" si="17"/>
        <v>0</v>
      </c>
      <c r="BK7" s="50">
        <f t="shared" si="17"/>
        <v>19.100000000000001</v>
      </c>
      <c r="BL7" s="50">
        <f t="shared" si="17"/>
        <v>5.0999999999999996</v>
      </c>
      <c r="BM7" s="50">
        <f t="shared" si="17"/>
        <v>6.4</v>
      </c>
      <c r="BN7" s="50">
        <f t="shared" si="17"/>
        <v>9.4</v>
      </c>
      <c r="BO7" s="50">
        <f t="shared" si="17"/>
        <v>10</v>
      </c>
      <c r="BP7" s="50"/>
      <c r="BQ7" s="50">
        <f>BQ8</f>
        <v>62.3</v>
      </c>
      <c r="BR7" s="50">
        <f t="shared" ref="BR7:BZ7" si="18">BR8</f>
        <v>38.6</v>
      </c>
      <c r="BS7" s="50">
        <f t="shared" si="18"/>
        <v>40.4</v>
      </c>
      <c r="BT7" s="50">
        <f t="shared" si="18"/>
        <v>33.5</v>
      </c>
      <c r="BU7" s="50">
        <f t="shared" si="18"/>
        <v>36</v>
      </c>
      <c r="BV7" s="50">
        <f t="shared" si="18"/>
        <v>40.299999999999997</v>
      </c>
      <c r="BW7" s="50">
        <f t="shared" si="18"/>
        <v>100.4</v>
      </c>
      <c r="BX7" s="50">
        <f t="shared" si="18"/>
        <v>58.5</v>
      </c>
      <c r="BY7" s="50">
        <f t="shared" si="18"/>
        <v>42.5</v>
      </c>
      <c r="BZ7" s="50">
        <f t="shared" si="18"/>
        <v>44.7</v>
      </c>
      <c r="CA7" s="50"/>
      <c r="CB7" s="50">
        <f>CB8</f>
        <v>-44.9</v>
      </c>
      <c r="CC7" s="50">
        <f t="shared" ref="CC7:CK7" si="19">CC8</f>
        <v>-110</v>
      </c>
      <c r="CD7" s="50">
        <f t="shared" si="19"/>
        <v>-40.9</v>
      </c>
      <c r="CE7" s="50">
        <f t="shared" si="19"/>
        <v>-31.4</v>
      </c>
      <c r="CF7" s="50">
        <f t="shared" si="19"/>
        <v>-51.1</v>
      </c>
      <c r="CG7" s="50">
        <f t="shared" si="19"/>
        <v>-19.8</v>
      </c>
      <c r="CH7" s="50">
        <f t="shared" si="19"/>
        <v>-152.6</v>
      </c>
      <c r="CI7" s="50">
        <f t="shared" si="19"/>
        <v>-61.8</v>
      </c>
      <c r="CJ7" s="50">
        <f t="shared" si="19"/>
        <v>-25.8</v>
      </c>
      <c r="CK7" s="50">
        <f t="shared" si="19"/>
        <v>-15.7</v>
      </c>
      <c r="CL7" s="50"/>
      <c r="CM7" s="45">
        <f>CM8</f>
        <v>-35885</v>
      </c>
      <c r="CN7" s="45">
        <f t="shared" ref="CN7:CV7" si="20">CN8</f>
        <v>-15199</v>
      </c>
      <c r="CO7" s="45">
        <f t="shared" si="20"/>
        <v>-21415</v>
      </c>
      <c r="CP7" s="45">
        <f t="shared" si="20"/>
        <v>-16620</v>
      </c>
      <c r="CQ7" s="45">
        <f t="shared" si="20"/>
        <v>-32751</v>
      </c>
      <c r="CR7" s="45">
        <f t="shared" si="20"/>
        <v>-18007</v>
      </c>
      <c r="CS7" s="45">
        <f t="shared" si="20"/>
        <v>583147</v>
      </c>
      <c r="CT7" s="45">
        <f t="shared" si="20"/>
        <v>-15708</v>
      </c>
      <c r="CU7" s="45">
        <f t="shared" si="20"/>
        <v>-15228</v>
      </c>
      <c r="CV7" s="45">
        <f t="shared" si="20"/>
        <v>-13757</v>
      </c>
      <c r="CW7" s="45"/>
      <c r="CX7" s="50" t="s">
        <v>118</v>
      </c>
      <c r="CY7" s="50" t="s">
        <v>118</v>
      </c>
      <c r="CZ7" s="50" t="s">
        <v>118</v>
      </c>
      <c r="DA7" s="50" t="s">
        <v>118</v>
      </c>
      <c r="DB7" s="50" t="s">
        <v>118</v>
      </c>
      <c r="DC7" s="50" t="s">
        <v>118</v>
      </c>
      <c r="DD7" s="50" t="s">
        <v>118</v>
      </c>
      <c r="DE7" s="50" t="s">
        <v>118</v>
      </c>
      <c r="DF7" s="50" t="s">
        <v>118</v>
      </c>
      <c r="DG7" s="50" t="s">
        <v>116</v>
      </c>
      <c r="DH7" s="50"/>
      <c r="DI7" s="46">
        <f>DI8</f>
        <v>182812</v>
      </c>
      <c r="DJ7" s="46">
        <f>DJ8</f>
        <v>8000</v>
      </c>
      <c r="DK7" s="50" t="s">
        <v>118</v>
      </c>
      <c r="DL7" s="50" t="s">
        <v>118</v>
      </c>
      <c r="DM7" s="50" t="s">
        <v>118</v>
      </c>
      <c r="DN7" s="50" t="s">
        <v>118</v>
      </c>
      <c r="DO7" s="50" t="s">
        <v>118</v>
      </c>
      <c r="DP7" s="50" t="s">
        <v>118</v>
      </c>
      <c r="DQ7" s="50" t="s">
        <v>118</v>
      </c>
      <c r="DR7" s="50" t="s">
        <v>118</v>
      </c>
      <c r="DS7" s="50" t="s">
        <v>118</v>
      </c>
      <c r="DT7" s="50" t="s">
        <v>116</v>
      </c>
      <c r="DU7" s="50"/>
      <c r="DV7" s="50">
        <f>DV8</f>
        <v>389.4</v>
      </c>
      <c r="DW7" s="50">
        <f t="shared" ref="DW7:EE7" si="21">DW8</f>
        <v>2789</v>
      </c>
      <c r="DX7" s="50">
        <f t="shared" si="21"/>
        <v>602.5</v>
      </c>
      <c r="DY7" s="50">
        <f t="shared" si="21"/>
        <v>380.9</v>
      </c>
      <c r="DZ7" s="50">
        <f t="shared" si="21"/>
        <v>267</v>
      </c>
      <c r="EA7" s="50">
        <f t="shared" si="21"/>
        <v>43.6</v>
      </c>
      <c r="EB7" s="50">
        <f t="shared" si="21"/>
        <v>330.8</v>
      </c>
      <c r="EC7" s="50">
        <f t="shared" si="21"/>
        <v>92.9</v>
      </c>
      <c r="ED7" s="50">
        <f t="shared" si="21"/>
        <v>51.5</v>
      </c>
      <c r="EE7" s="50">
        <f t="shared" si="21"/>
        <v>41.4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2">
      <c r="A8" s="28"/>
      <c r="B8" s="53">
        <v>2023</v>
      </c>
      <c r="C8" s="53">
        <v>382060</v>
      </c>
      <c r="D8" s="53">
        <v>47</v>
      </c>
      <c r="E8" s="53">
        <v>11</v>
      </c>
      <c r="F8" s="53">
        <v>1</v>
      </c>
      <c r="G8" s="53">
        <v>1</v>
      </c>
      <c r="H8" s="53" t="s">
        <v>119</v>
      </c>
      <c r="I8" s="53" t="s">
        <v>120</v>
      </c>
      <c r="J8" s="53" t="s">
        <v>121</v>
      </c>
      <c r="K8" s="53" t="s">
        <v>122</v>
      </c>
      <c r="L8" s="53" t="s">
        <v>123</v>
      </c>
      <c r="M8" s="53" t="s">
        <v>124</v>
      </c>
      <c r="N8" s="53" t="s">
        <v>125</v>
      </c>
      <c r="O8" s="54" t="s">
        <v>126</v>
      </c>
      <c r="P8" s="54" t="s">
        <v>126</v>
      </c>
      <c r="Q8" s="55">
        <v>1503</v>
      </c>
      <c r="R8" s="55">
        <v>20</v>
      </c>
      <c r="S8" s="56" t="s">
        <v>127</v>
      </c>
      <c r="T8" s="57" t="s">
        <v>128</v>
      </c>
      <c r="U8" s="54" t="s">
        <v>127</v>
      </c>
      <c r="V8" s="57" t="s">
        <v>129</v>
      </c>
      <c r="W8" s="58">
        <v>100</v>
      </c>
      <c r="X8" s="57" t="s">
        <v>129</v>
      </c>
      <c r="Y8" s="59">
        <v>62.2</v>
      </c>
      <c r="Z8" s="59">
        <v>45.5</v>
      </c>
      <c r="AA8" s="59">
        <v>59.8</v>
      </c>
      <c r="AB8" s="59">
        <v>63</v>
      </c>
      <c r="AC8" s="59">
        <v>72.7</v>
      </c>
      <c r="AD8" s="59">
        <v>92.2</v>
      </c>
      <c r="AE8" s="59">
        <v>96.8</v>
      </c>
      <c r="AF8" s="59">
        <v>92.8</v>
      </c>
      <c r="AG8" s="59">
        <v>90.5</v>
      </c>
      <c r="AH8" s="59">
        <v>83.8</v>
      </c>
      <c r="AI8" s="59">
        <v>120.7</v>
      </c>
      <c r="AJ8" s="59">
        <v>10.5</v>
      </c>
      <c r="AK8" s="59">
        <v>25.2</v>
      </c>
      <c r="AL8" s="59">
        <v>13.4</v>
      </c>
      <c r="AM8" s="59">
        <v>14.2</v>
      </c>
      <c r="AN8" s="59">
        <v>25.5</v>
      </c>
      <c r="AO8" s="59">
        <v>19.5</v>
      </c>
      <c r="AP8" s="59">
        <v>47.8</v>
      </c>
      <c r="AQ8" s="59">
        <v>42</v>
      </c>
      <c r="AR8" s="59">
        <v>37.9</v>
      </c>
      <c r="AS8" s="59">
        <v>32.799999999999997</v>
      </c>
      <c r="AT8" s="59">
        <v>30.4</v>
      </c>
      <c r="AU8" s="60">
        <v>9203</v>
      </c>
      <c r="AV8" s="60">
        <v>0</v>
      </c>
      <c r="AW8" s="60">
        <v>0</v>
      </c>
      <c r="AX8" s="60">
        <v>0</v>
      </c>
      <c r="AY8" s="60">
        <v>0</v>
      </c>
      <c r="AZ8" s="60">
        <v>3122</v>
      </c>
      <c r="BA8" s="60">
        <v>63431</v>
      </c>
      <c r="BB8" s="60">
        <v>161674</v>
      </c>
      <c r="BC8" s="60">
        <v>7750</v>
      </c>
      <c r="BD8" s="60">
        <v>5278</v>
      </c>
      <c r="BE8" s="60">
        <v>67941</v>
      </c>
      <c r="BF8" s="59">
        <v>24.1</v>
      </c>
      <c r="BG8" s="59">
        <v>0</v>
      </c>
      <c r="BH8" s="59">
        <v>0</v>
      </c>
      <c r="BI8" s="59">
        <v>0</v>
      </c>
      <c r="BJ8" s="59">
        <v>0</v>
      </c>
      <c r="BK8" s="59">
        <v>19.100000000000001</v>
      </c>
      <c r="BL8" s="59">
        <v>5.0999999999999996</v>
      </c>
      <c r="BM8" s="59">
        <v>6.4</v>
      </c>
      <c r="BN8" s="59">
        <v>9.4</v>
      </c>
      <c r="BO8" s="59">
        <v>10</v>
      </c>
      <c r="BP8" s="59">
        <v>17.100000000000001</v>
      </c>
      <c r="BQ8" s="59">
        <v>62.3</v>
      </c>
      <c r="BR8" s="59">
        <v>38.6</v>
      </c>
      <c r="BS8" s="59">
        <v>40.4</v>
      </c>
      <c r="BT8" s="59">
        <v>33.5</v>
      </c>
      <c r="BU8" s="59">
        <v>36</v>
      </c>
      <c r="BV8" s="59">
        <v>40.299999999999997</v>
      </c>
      <c r="BW8" s="59">
        <v>100.4</v>
      </c>
      <c r="BX8" s="59">
        <v>58.5</v>
      </c>
      <c r="BY8" s="59">
        <v>42.5</v>
      </c>
      <c r="BZ8" s="59">
        <v>44.7</v>
      </c>
      <c r="CA8" s="59">
        <v>53.2</v>
      </c>
      <c r="CB8" s="59">
        <v>-44.9</v>
      </c>
      <c r="CC8" s="59">
        <v>-110</v>
      </c>
      <c r="CD8" s="59">
        <v>-40.9</v>
      </c>
      <c r="CE8" s="61">
        <v>-31.4</v>
      </c>
      <c r="CF8" s="61">
        <v>-51.1</v>
      </c>
      <c r="CG8" s="59">
        <v>-19.8</v>
      </c>
      <c r="CH8" s="59">
        <v>-152.6</v>
      </c>
      <c r="CI8" s="59">
        <v>-61.8</v>
      </c>
      <c r="CJ8" s="59">
        <v>-25.8</v>
      </c>
      <c r="CK8" s="59">
        <v>-15.7</v>
      </c>
      <c r="CL8" s="59">
        <v>-26.7</v>
      </c>
      <c r="CM8" s="60">
        <v>-35885</v>
      </c>
      <c r="CN8" s="60">
        <v>-15199</v>
      </c>
      <c r="CO8" s="60">
        <v>-21415</v>
      </c>
      <c r="CP8" s="60">
        <v>-16620</v>
      </c>
      <c r="CQ8" s="60">
        <v>-32751</v>
      </c>
      <c r="CR8" s="60">
        <v>-18007</v>
      </c>
      <c r="CS8" s="60">
        <v>583147</v>
      </c>
      <c r="CT8" s="60">
        <v>-15708</v>
      </c>
      <c r="CU8" s="60">
        <v>-15228</v>
      </c>
      <c r="CV8" s="60">
        <v>-13757</v>
      </c>
      <c r="CW8" s="60">
        <v>-15770</v>
      </c>
      <c r="CX8" s="59" t="s">
        <v>127</v>
      </c>
      <c r="CY8" s="59" t="s">
        <v>127</v>
      </c>
      <c r="CZ8" s="59" t="s">
        <v>127</v>
      </c>
      <c r="DA8" s="59" t="s">
        <v>127</v>
      </c>
      <c r="DB8" s="59" t="s">
        <v>127</v>
      </c>
      <c r="DC8" s="59" t="s">
        <v>127</v>
      </c>
      <c r="DD8" s="59" t="s">
        <v>127</v>
      </c>
      <c r="DE8" s="59" t="s">
        <v>127</v>
      </c>
      <c r="DF8" s="59" t="s">
        <v>127</v>
      </c>
      <c r="DG8" s="59" t="s">
        <v>127</v>
      </c>
      <c r="DH8" s="59" t="s">
        <v>127</v>
      </c>
      <c r="DI8" s="55">
        <v>182812</v>
      </c>
      <c r="DJ8" s="55">
        <v>8000</v>
      </c>
      <c r="DK8" s="59" t="s">
        <v>127</v>
      </c>
      <c r="DL8" s="59" t="s">
        <v>127</v>
      </c>
      <c r="DM8" s="59" t="s">
        <v>127</v>
      </c>
      <c r="DN8" s="59" t="s">
        <v>127</v>
      </c>
      <c r="DO8" s="59" t="s">
        <v>127</v>
      </c>
      <c r="DP8" s="59" t="s">
        <v>127</v>
      </c>
      <c r="DQ8" s="59" t="s">
        <v>127</v>
      </c>
      <c r="DR8" s="59" t="s">
        <v>127</v>
      </c>
      <c r="DS8" s="59" t="s">
        <v>127</v>
      </c>
      <c r="DT8" s="59" t="s">
        <v>127</v>
      </c>
      <c r="DU8" s="59" t="s">
        <v>127</v>
      </c>
      <c r="DV8" s="59">
        <v>389.4</v>
      </c>
      <c r="DW8" s="59">
        <v>2789</v>
      </c>
      <c r="DX8" s="59">
        <v>602.5</v>
      </c>
      <c r="DY8" s="59">
        <v>380.9</v>
      </c>
      <c r="DZ8" s="59">
        <v>267</v>
      </c>
      <c r="EA8" s="59">
        <v>43.6</v>
      </c>
      <c r="EB8" s="59">
        <v>330.8</v>
      </c>
      <c r="EC8" s="59">
        <v>92.9</v>
      </c>
      <c r="ED8" s="59">
        <v>51.5</v>
      </c>
      <c r="EE8" s="59">
        <v>41.4</v>
      </c>
      <c r="EF8" s="59">
        <v>19.7</v>
      </c>
      <c r="EG8" s="62">
        <v>4.0000000000000002E-4</v>
      </c>
      <c r="EH8" s="62">
        <v>0</v>
      </c>
      <c r="EI8" s="62">
        <v>0</v>
      </c>
      <c r="EJ8" s="62">
        <v>0</v>
      </c>
      <c r="EK8" s="62">
        <v>0</v>
      </c>
      <c r="EL8" s="62">
        <v>4.3799999999999999E-2</v>
      </c>
      <c r="EM8" s="62">
        <v>4.24E-2</v>
      </c>
      <c r="EN8" s="62">
        <v>6.2899999999999998E-2</v>
      </c>
      <c r="EO8" s="62">
        <v>0.03</v>
      </c>
      <c r="EP8" s="62">
        <v>6.4299999999999996E-2</v>
      </c>
    </row>
    <row r="9" spans="1:146" x14ac:dyDescent="0.2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2">
      <c r="A10" s="65"/>
      <c r="B10" s="65" t="s">
        <v>130</v>
      </c>
      <c r="C10" s="65" t="s">
        <v>131</v>
      </c>
      <c r="D10" s="65" t="s">
        <v>132</v>
      </c>
      <c r="E10" s="65" t="s">
        <v>133</v>
      </c>
      <c r="F10" s="65" t="s">
        <v>134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2">
      <c r="A11" s="65" t="s">
        <v>52</v>
      </c>
      <c r="B11" s="66" t="str">
        <f>IF(VALUE($B$6)=0,"",IF(VALUE($B$6)&gt;2022,"R"&amp;TEXT(VALUE($B$6)-2022,"00"),"H"&amp;VALUE($B$6)-1992))</f>
        <v>R01</v>
      </c>
      <c r="C11" s="66" t="str">
        <f>IF(VALUE($B$6)=0,"",IF(VALUE($B$6)&gt;2021,"R"&amp;TEXT(VALUE($B$6)-2021,"00"),"H"&amp;VALUE($B$6)-1991))</f>
        <v>R02</v>
      </c>
      <c r="D11" s="66" t="str">
        <f>IF(VALUE($B$6)=0,"",IF(VALUE($B$6)&gt;2020,"R"&amp;TEXT(VALUE($B$6)-2020,"00"),"H"&amp;VALUE($B$6)-1990))</f>
        <v>R03</v>
      </c>
      <c r="E11" s="66" t="str">
        <f>IF(VALUE($B$6)=0,"",IF(VALUE($B$6)&gt;2019,"R"&amp;TEXT(VALUE($B$6)-2019,"00"),"H"&amp;VALUE($B$6)-1989))</f>
        <v>R04</v>
      </c>
      <c r="F11" s="66" t="str">
        <f>IF(VALUE($B$6)=0,"",IF(VALUE($B$6)&gt;2018,"R"&amp;TEXT(VALUE($B$6)-2018,"00"),"H"&amp;VALUE($B$6)-1988))</f>
        <v>R05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lastPrinted>2025-02-07T02:02:13Z</cp:lastPrinted>
  <dcterms:created xsi:type="dcterms:W3CDTF">2024-12-19T01:01:12Z</dcterms:created>
  <dcterms:modified xsi:type="dcterms:W3CDTF">2024-12-19T01:01:12Z</dcterms:modified>
  <cp:category/>
</cp:coreProperties>
</file>